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АнализКл!$A$7:$J$32</definedName>
    <definedName name="_xlnm.Print_Area" localSheetId="3">АнализОО!$A$7:$K$32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7" i="26" l="1"/>
  <c r="C11" i="26" l="1"/>
  <c r="D11" i="26"/>
  <c r="E11" i="26"/>
  <c r="F11" i="26"/>
  <c r="C12" i="26"/>
  <c r="D12" i="26"/>
  <c r="E12" i="26"/>
  <c r="F12" i="26"/>
  <c r="C13" i="26"/>
  <c r="D13" i="26"/>
  <c r="E13" i="26"/>
  <c r="F13" i="26"/>
  <c r="E14" i="26"/>
  <c r="F14" i="26"/>
  <c r="E15" i="26"/>
  <c r="F15" i="26"/>
  <c r="E16" i="26"/>
  <c r="F16" i="26"/>
  <c r="E17" i="26"/>
  <c r="F17" i="26"/>
  <c r="E18" i="26"/>
  <c r="F18" i="26"/>
  <c r="E19" i="26"/>
  <c r="F19" i="26"/>
  <c r="C20" i="26"/>
  <c r="D20" i="26"/>
  <c r="E20" i="26"/>
  <c r="F20" i="26"/>
  <c r="E21" i="26"/>
  <c r="F21" i="26"/>
  <c r="E22" i="26"/>
  <c r="F22" i="26"/>
  <c r="E23" i="26"/>
  <c r="F23" i="26"/>
  <c r="E24" i="26"/>
  <c r="F24" i="26"/>
  <c r="E25" i="26"/>
  <c r="F25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U5" i="26"/>
  <c r="V5" i="26"/>
  <c r="W5" i="26"/>
  <c r="X5" i="26"/>
  <c r="Y5" i="26"/>
  <c r="Z5" i="26"/>
  <c r="AA5" i="26"/>
  <c r="AB5" i="26"/>
  <c r="C5" i="26"/>
  <c r="X4" i="26"/>
  <c r="X6" i="26" s="1"/>
  <c r="Y4" i="26"/>
  <c r="Y6" i="26" s="1"/>
  <c r="Z4" i="26"/>
  <c r="AA4" i="26"/>
  <c r="AA6" i="26" s="1"/>
  <c r="AB4" i="26"/>
  <c r="AB6" i="26" s="1"/>
  <c r="Z6" i="26"/>
  <c r="H25" i="25"/>
  <c r="H24" i="25"/>
  <c r="H23" i="25" l="1"/>
  <c r="G24" i="25"/>
  <c r="G23" i="25" l="1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P4" i="26"/>
  <c r="P6" i="26" s="1"/>
  <c r="Q4" i="26"/>
  <c r="Q6" i="26" s="1"/>
  <c r="R4" i="26"/>
  <c r="R6" i="26" s="1"/>
  <c r="S4" i="26"/>
  <c r="S6" i="26" s="1"/>
  <c r="T4" i="26"/>
  <c r="T6" i="26" s="1"/>
  <c r="U4" i="26"/>
  <c r="U6" i="26" s="1"/>
  <c r="V4" i="26"/>
  <c r="V6" i="26" s="1"/>
  <c r="W4" i="26"/>
  <c r="W6" i="26" s="1"/>
  <c r="H22" i="26" s="1"/>
  <c r="H18" i="25"/>
  <c r="G18" i="25" s="1"/>
  <c r="H19" i="25"/>
  <c r="G19" i="25" s="1"/>
  <c r="H20" i="25"/>
  <c r="G20" i="25" s="1"/>
  <c r="H21" i="25"/>
  <c r="G21" i="25" s="1"/>
  <c r="H22" i="25"/>
  <c r="G25" i="25"/>
  <c r="H18" i="26" l="1"/>
  <c r="H20" i="26"/>
  <c r="H14" i="26"/>
  <c r="H16" i="26"/>
  <c r="H21" i="26"/>
  <c r="H19" i="26"/>
  <c r="H17" i="26"/>
  <c r="H13" i="26"/>
  <c r="H23" i="26"/>
  <c r="H24" i="26"/>
  <c r="H25" i="26"/>
  <c r="H12" i="26"/>
  <c r="H15" i="26"/>
  <c r="G22" i="25"/>
  <c r="G23" i="26" l="1"/>
  <c r="G24" i="26"/>
  <c r="G25" i="26"/>
  <c r="G22" i="26"/>
  <c r="G21" i="26"/>
  <c r="G20" i="26"/>
  <c r="G19" i="26"/>
  <c r="G18" i="26"/>
  <c r="G17" i="26"/>
  <c r="G16" i="26"/>
  <c r="G15" i="26"/>
  <c r="G14" i="26"/>
  <c r="G13" i="26"/>
  <c r="G12" i="26"/>
  <c r="C4" i="26"/>
  <c r="C6" i="26" s="1"/>
  <c r="H11" i="26" s="1"/>
  <c r="G11" i="26" s="1"/>
  <c r="H17" i="25" l="1"/>
  <c r="G17" i="25" s="1"/>
  <c r="H16" i="25"/>
  <c r="G16" i="25" s="1"/>
  <c r="H15" i="25"/>
  <c r="G15" i="25" s="1"/>
  <c r="H14" i="25"/>
  <c r="G14" i="25" s="1"/>
  <c r="H13" i="25"/>
  <c r="G13" i="25" s="1"/>
  <c r="H12" i="25"/>
  <c r="G12" i="25" s="1"/>
  <c r="H11" i="25"/>
  <c r="G11" i="25" s="1"/>
  <c r="E9" i="26" l="1"/>
  <c r="E9" i="25"/>
  <c r="I23" i="25" l="1"/>
  <c r="I24" i="25"/>
  <c r="I23" i="26"/>
  <c r="I24" i="26"/>
  <c r="I15" i="25"/>
  <c r="I21" i="25"/>
  <c r="I20" i="25"/>
  <c r="I19" i="25"/>
  <c r="I25" i="25"/>
  <c r="I22" i="25"/>
  <c r="I18" i="25"/>
  <c r="I12" i="26"/>
  <c r="I22" i="26"/>
  <c r="I25" i="26"/>
  <c r="I14" i="26"/>
  <c r="I21" i="26"/>
  <c r="I11" i="26"/>
  <c r="I18" i="26"/>
  <c r="I13" i="26"/>
  <c r="I20" i="26"/>
  <c r="I15" i="26"/>
  <c r="I16" i="26"/>
  <c r="I17" i="26"/>
  <c r="I19" i="26"/>
  <c r="I12" i="25"/>
  <c r="I16" i="25"/>
  <c r="I13" i="25"/>
  <c r="I17" i="25"/>
  <c r="I14" i="25"/>
  <c r="I11" i="25"/>
  <c r="B31" i="26"/>
  <c r="B30" i="26"/>
  <c r="B29" i="26"/>
  <c r="B28" i="26"/>
  <c r="B29" i="25"/>
  <c r="B30" i="25"/>
  <c r="B31" i="25"/>
  <c r="B28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<sst xmlns="http://schemas.openxmlformats.org/spreadsheetml/2006/main" count="186" uniqueCount="108">
  <si>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</si>
  <si>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</si>
  <si>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</si>
  <si>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</si>
  <si>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</si>
  <si>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</si>
  <si>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</si>
  <si>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</si>
  <si>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</si>
  <si>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</si>
  <si>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</si>
  <si>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</si>
  <si>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</si>
  <si>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</si>
  <si>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</si>
  <si>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</si>
  <si>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</si>
  <si>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</si>
  <si>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</si>
  <si>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</si>
  <si>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</si>
  <si>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</si>
  <si>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</si>
  <si>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</si>
  <si>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</si>
  <si>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</si>
  <si>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</si>
  <si>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</si>
  <si>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</si>
  <si>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</si>
  <si>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</si>
  <si>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</si>
  <si>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</si>
  <si>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</si>
  <si>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</si>
  <si>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</si>
  <si>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</si>
  <si>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</si>
  <si>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</si>
  <si>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</si>
  <si>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</si>
  <si>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</si>
  <si>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</si>
  <si>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</si>
  <si>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</si>
  <si>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</si>
  <si>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</si>
  <si>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</si>
  <si>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</si>
  <si>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</si>
  <si>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</si>
  <si>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</si>
  <si>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</si>
  <si>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</si>
  <si>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</si>
  <si>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</si>
  <si>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</si>
  <si>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</si>
  <si>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</si>
  <si>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</si>
  <si>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</si>
  <si>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</si>
  <si>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</si>
  <si>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</si>
  <si>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</si>
  <si>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</si>
  <si>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</si>
  <si>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</si>
  <si>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</si>
  <si>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</si>
  <si>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</si>
  <si>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</si>
  <si>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</si>
  <si>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</si>
  <si>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</si>
  <si>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</si>
  <si>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</si>
  <si>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</si>
  <si>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</si>
  <si>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</si>
  <si>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 xml:space="preserve">Б 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</si>
  <si>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</si>
  <si>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</si>
  <si>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</si>
  <si>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</si>
  <si>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1
1 б</t>
  </si>
  <si>
    <t>1
2 б</t>
  </si>
  <si>
    <t>1
3 б</t>
  </si>
  <si>
    <t>1
4 б</t>
  </si>
  <si>
    <t>1
5 б</t>
  </si>
  <si>
    <t>1
6 б</t>
  </si>
  <si>
    <t>1
7 б</t>
  </si>
  <si>
    <t>2
1 б</t>
  </si>
  <si>
    <t>2
2 б</t>
  </si>
  <si>
    <t>2
3 б</t>
  </si>
  <si>
    <t>2
4 б</t>
  </si>
  <si>
    <t>2
5 б</t>
  </si>
  <si>
    <t>2
6 б</t>
  </si>
  <si>
    <t>Понимание в прослушанном тексте запрашиваемой информации</t>
  </si>
  <si>
    <t>3.2</t>
  </si>
  <si>
    <t>П</t>
  </si>
  <si>
    <t>Понимание структурно-смысловых связей в тексте</t>
  </si>
  <si>
    <t xml:space="preserve">2.4 </t>
  </si>
  <si>
    <t>Грамматические навыки</t>
  </si>
  <si>
    <t>5.2.1 – 5.2.4; 5.2.6 – 5.2.10</t>
  </si>
  <si>
    <t xml:space="preserve">Лексико-грамматические навыки </t>
  </si>
  <si>
    <t>5.3.1</t>
  </si>
  <si>
    <t>КДР по английскому языку (11 кл.) 11.12.2018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</si>
</sst>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4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49" fontId="23" fillId="0" borderId="34" xfId="0" applyNumberFormat="1" applyFont="1" applyBorder="1" applyAlignment="1">
      <alignment horizontal="left" vertical="center" wrapText="1"/>
    </xf>
    <xf numFmtId="49" fontId="23" fillId="0" borderId="35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7" t="e">
        <f>#REF!</f>
        <v>#REF!</v>
      </c>
      <c r="B1" s="98"/>
      <c r="C1" s="99"/>
      <c r="D1" s="39" t="s">
        <v>54</v>
      </c>
      <c r="E1" s="31"/>
      <c r="F1" s="100" t="e">
        <f>#REF!</f>
        <v>#REF!</v>
      </c>
      <c r="G1" s="101"/>
      <c r="H1" s="102" t="s">
        <v>51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5" t="s">
        <v>52</v>
      </c>
      <c r="B3" s="103" t="s">
        <v>49</v>
      </c>
      <c r="C3" s="105" t="s">
        <v>48</v>
      </c>
      <c r="D3" s="92" t="s">
        <v>55</v>
      </c>
      <c r="E3" s="94" t="s">
        <v>50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 t="s">
        <v>57</v>
      </c>
      <c r="W3" s="96"/>
      <c r="X3" s="96"/>
      <c r="Y3" s="96"/>
      <c r="Z3" s="95" t="s">
        <v>59</v>
      </c>
      <c r="AA3" s="96"/>
      <c r="AB3" s="96"/>
      <c r="AC3" s="96"/>
      <c r="AD3" s="90" t="s">
        <v>58</v>
      </c>
    </row>
    <row r="4" spans="1:30" ht="16.5" thickBot="1" x14ac:dyDescent="0.3">
      <c r="A4" s="95"/>
      <c r="B4" s="104"/>
      <c r="C4" s="106"/>
      <c r="D4" s="93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1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Q32"/>
  <sheetViews>
    <sheetView zoomScale="80" zoomScaleNormal="80" workbookViewId="0">
      <selection activeCell="C8" sqref="C8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11.8554687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7" width="6.140625" customWidth="1"/>
  </cols>
  <sheetData>
    <row r="2" spans="2:17" s="55" customFormat="1" x14ac:dyDescent="0.25">
      <c r="B2" s="59" t="s">
        <v>72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  <c r="M3" s="69">
        <v>11</v>
      </c>
      <c r="N3" s="70">
        <v>12</v>
      </c>
      <c r="O3" s="69">
        <v>13</v>
      </c>
      <c r="P3" s="70">
        <v>14</v>
      </c>
      <c r="Q3" s="69">
        <v>15</v>
      </c>
    </row>
    <row r="4" spans="2:17" x14ac:dyDescent="0.25">
      <c r="C4" s="8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17" x14ac:dyDescent="0.25">
      <c r="C5" s="8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2:17" x14ac:dyDescent="0.25">
      <c r="C6" s="8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17" x14ac:dyDescent="0.25">
      <c r="C7" s="55" t="s">
        <v>107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17" x14ac:dyDescent="0.25">
      <c r="B8" s="55"/>
      <c r="C8" s="55" t="s">
        <v>74</v>
      </c>
      <c r="D8" s="55" t="s">
        <v>75</v>
      </c>
      <c r="E8" s="55"/>
      <c r="F8" s="55"/>
      <c r="G8" s="55"/>
      <c r="H8" s="55"/>
      <c r="I8" s="55"/>
      <c r="J8" s="55"/>
    </row>
    <row r="9" spans="2:17" ht="21" x14ac:dyDescent="0.35">
      <c r="E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7" ht="54" x14ac:dyDescent="0.25">
      <c r="B10" s="81" t="s">
        <v>60</v>
      </c>
      <c r="C10" s="68" t="s">
        <v>62</v>
      </c>
      <c r="D10" s="68" t="s">
        <v>63</v>
      </c>
      <c r="E10" s="68" t="s">
        <v>64</v>
      </c>
      <c r="F10" s="68" t="s">
        <v>65</v>
      </c>
      <c r="G10" s="68" t="s">
        <v>61</v>
      </c>
      <c r="H10" s="68" t="s">
        <v>66</v>
      </c>
      <c r="I10" s="68" t="s">
        <v>79</v>
      </c>
    </row>
    <row r="11" spans="2:17" ht="31.5" x14ac:dyDescent="0.25">
      <c r="B11" s="65">
        <v>1</v>
      </c>
      <c r="C11" s="86" t="s">
        <v>98</v>
      </c>
      <c r="D11" s="82" t="s">
        <v>99</v>
      </c>
      <c r="E11" s="78" t="s">
        <v>100</v>
      </c>
      <c r="F11" s="66">
        <v>7</v>
      </c>
      <c r="G11" s="83" t="str">
        <f>IF(H11="","",H11*F11)</f>
        <v/>
      </c>
      <c r="H11" s="67" t="str">
        <f>IF($C$2="","",$C$2)</f>
        <v/>
      </c>
      <c r="I11" s="66" t="str">
        <f t="shared" ref="I11:I25" si="0">IF(H11="",$E$9,IF(H11&gt;=$A$32,$C$32,IF(H11&gt;=$A$31,$C$31,IF(H11&gt;=$A$30,$C$30,IF(H11&gt;=$A$29,$C$29,$C$28)))))</f>
        <v>Введите уровень успешности каждого задания</v>
      </c>
    </row>
    <row r="12" spans="2:17" ht="31.5" x14ac:dyDescent="0.25">
      <c r="B12" s="65">
        <v>2</v>
      </c>
      <c r="C12" s="86" t="s">
        <v>101</v>
      </c>
      <c r="D12" s="82" t="s">
        <v>102</v>
      </c>
      <c r="E12" s="78" t="s">
        <v>100</v>
      </c>
      <c r="F12" s="66">
        <v>6</v>
      </c>
      <c r="G12" s="83" t="str">
        <f t="shared" ref="G12:G25" si="1">IF(H12="","",H12*F12)</f>
        <v/>
      </c>
      <c r="H12" s="67" t="str">
        <f>IF($D$2="","",$D$2)</f>
        <v/>
      </c>
      <c r="I12" s="66" t="str">
        <f t="shared" si="0"/>
        <v>Введите уровень успешности каждого задания</v>
      </c>
    </row>
    <row r="13" spans="2:17" ht="15.75" customHeight="1" x14ac:dyDescent="0.25">
      <c r="B13" s="65">
        <v>3</v>
      </c>
      <c r="C13" s="107" t="s">
        <v>103</v>
      </c>
      <c r="D13" s="107" t="s">
        <v>104</v>
      </c>
      <c r="E13" s="78" t="s">
        <v>80</v>
      </c>
      <c r="F13" s="66">
        <v>1</v>
      </c>
      <c r="G13" s="83" t="str">
        <f t="shared" si="1"/>
        <v/>
      </c>
      <c r="H13" s="67" t="str">
        <f>IF($E$2="","",$E$2)</f>
        <v/>
      </c>
      <c r="I13" s="66" t="str">
        <f t="shared" si="0"/>
        <v>Введите уровень успешности каждого задания</v>
      </c>
    </row>
    <row r="14" spans="2:17" ht="15.75" x14ac:dyDescent="0.25">
      <c r="B14" s="65">
        <v>4</v>
      </c>
      <c r="C14" s="108"/>
      <c r="D14" s="108"/>
      <c r="E14" s="78" t="s">
        <v>80</v>
      </c>
      <c r="F14" s="66">
        <v>1</v>
      </c>
      <c r="G14" s="83" t="str">
        <f t="shared" si="1"/>
        <v/>
      </c>
      <c r="H14" s="67" t="str">
        <f>IF($F$2="","",$F$2)</f>
        <v/>
      </c>
      <c r="I14" s="66" t="str">
        <f t="shared" si="0"/>
        <v>Введите уровень успешности каждого задания</v>
      </c>
    </row>
    <row r="15" spans="2:17" ht="15.75" x14ac:dyDescent="0.25">
      <c r="B15" s="65">
        <v>5</v>
      </c>
      <c r="C15" s="108"/>
      <c r="D15" s="108"/>
      <c r="E15" s="78" t="s">
        <v>80</v>
      </c>
      <c r="F15" s="66">
        <v>1</v>
      </c>
      <c r="G15" s="83" t="str">
        <f t="shared" si="1"/>
        <v/>
      </c>
      <c r="H15" s="67" t="str">
        <f>IF($G$2="","",$G$2)</f>
        <v/>
      </c>
      <c r="I15" s="66" t="str">
        <f t="shared" si="0"/>
        <v>Введите уровень успешности каждого задания</v>
      </c>
    </row>
    <row r="16" spans="2:17" ht="15.75" x14ac:dyDescent="0.25">
      <c r="B16" s="65">
        <v>6</v>
      </c>
      <c r="C16" s="108"/>
      <c r="D16" s="108"/>
      <c r="E16" s="78" t="s">
        <v>80</v>
      </c>
      <c r="F16" s="66">
        <v>1</v>
      </c>
      <c r="G16" s="83" t="str">
        <f t="shared" si="1"/>
        <v/>
      </c>
      <c r="H16" s="67" t="str">
        <f>IF($H$2="","",$H$2)</f>
        <v/>
      </c>
      <c r="I16" s="66" t="str">
        <f t="shared" si="0"/>
        <v>Введите уровень успешности каждого задания</v>
      </c>
    </row>
    <row r="17" spans="1:9" ht="15.75" x14ac:dyDescent="0.25">
      <c r="B17" s="65">
        <v>7</v>
      </c>
      <c r="C17" s="108"/>
      <c r="D17" s="108"/>
      <c r="E17" s="78" t="s">
        <v>80</v>
      </c>
      <c r="F17" s="66">
        <v>1</v>
      </c>
      <c r="G17" s="83" t="str">
        <f t="shared" si="1"/>
        <v/>
      </c>
      <c r="H17" s="67" t="str">
        <f>IF($I$2="","",$I$2)</f>
        <v/>
      </c>
      <c r="I17" s="66" t="str">
        <f t="shared" si="0"/>
        <v>Введите уровень успешности каждого задания</v>
      </c>
    </row>
    <row r="18" spans="1:9" ht="15.75" x14ac:dyDescent="0.25">
      <c r="B18" s="65">
        <v>8</v>
      </c>
      <c r="C18" s="108"/>
      <c r="D18" s="108"/>
      <c r="E18" s="78" t="s">
        <v>80</v>
      </c>
      <c r="F18" s="66">
        <v>1</v>
      </c>
      <c r="G18" s="83" t="str">
        <f t="shared" si="1"/>
        <v/>
      </c>
      <c r="H18" s="67" t="str">
        <f>IF($J$2="","",$J$2)</f>
        <v/>
      </c>
      <c r="I18" s="66" t="str">
        <f t="shared" si="0"/>
        <v>Введите уровень успешности каждого задания</v>
      </c>
    </row>
    <row r="19" spans="1:9" ht="15.75" x14ac:dyDescent="0.25">
      <c r="B19" s="65">
        <v>9</v>
      </c>
      <c r="C19" s="109"/>
      <c r="D19" s="109"/>
      <c r="E19" s="78" t="s">
        <v>80</v>
      </c>
      <c r="F19" s="66">
        <v>1</v>
      </c>
      <c r="G19" s="83" t="str">
        <f t="shared" si="1"/>
        <v/>
      </c>
      <c r="H19" s="67" t="str">
        <f>IF($K$2="","",$K$2)</f>
        <v/>
      </c>
      <c r="I19" s="66" t="str">
        <f t="shared" si="0"/>
        <v>Введите уровень успешности каждого задания</v>
      </c>
    </row>
    <row r="20" spans="1:9" ht="15.75" x14ac:dyDescent="0.25">
      <c r="B20" s="65">
        <v>10</v>
      </c>
      <c r="C20" s="110" t="s">
        <v>105</v>
      </c>
      <c r="D20" s="110" t="s">
        <v>106</v>
      </c>
      <c r="E20" s="78" t="s">
        <v>80</v>
      </c>
      <c r="F20" s="66">
        <v>1</v>
      </c>
      <c r="G20" s="83" t="str">
        <f t="shared" si="1"/>
        <v/>
      </c>
      <c r="H20" s="67" t="str">
        <f>IF($L$2="","",$L$2)</f>
        <v/>
      </c>
      <c r="I20" s="66" t="str">
        <f t="shared" si="0"/>
        <v>Введите уровень успешности каждого задания</v>
      </c>
    </row>
    <row r="21" spans="1:9" ht="15.75" x14ac:dyDescent="0.25">
      <c r="B21" s="65">
        <v>11</v>
      </c>
      <c r="C21" s="111"/>
      <c r="D21" s="111"/>
      <c r="E21" s="78" t="s">
        <v>80</v>
      </c>
      <c r="F21" s="66">
        <v>1</v>
      </c>
      <c r="G21" s="83" t="str">
        <f t="shared" si="1"/>
        <v/>
      </c>
      <c r="H21" s="67" t="str">
        <f>IF($M$2="","",$M$2)</f>
        <v/>
      </c>
      <c r="I21" s="66" t="str">
        <f t="shared" si="0"/>
        <v>Введите уровень успешности каждого задания</v>
      </c>
    </row>
    <row r="22" spans="1:9" ht="15.75" x14ac:dyDescent="0.25">
      <c r="B22" s="65">
        <v>12</v>
      </c>
      <c r="C22" s="111"/>
      <c r="D22" s="111"/>
      <c r="E22" s="78" t="s">
        <v>80</v>
      </c>
      <c r="F22" s="66">
        <v>1</v>
      </c>
      <c r="G22" s="83" t="str">
        <f t="shared" si="1"/>
        <v/>
      </c>
      <c r="H22" s="67" t="str">
        <f>IF($N$2="","",$N$2)</f>
        <v/>
      </c>
      <c r="I22" s="66" t="str">
        <f t="shared" si="0"/>
        <v>Введите уровень успешности каждого задания</v>
      </c>
    </row>
    <row r="23" spans="1:9" ht="15.75" x14ac:dyDescent="0.25">
      <c r="B23" s="65">
        <v>13</v>
      </c>
      <c r="C23" s="111"/>
      <c r="D23" s="111"/>
      <c r="E23" s="78" t="s">
        <v>80</v>
      </c>
      <c r="F23" s="66">
        <v>1</v>
      </c>
      <c r="G23" s="83" t="str">
        <f t="shared" ref="G23:G24" si="2">IF(H23="","",H23*F23)</f>
        <v/>
      </c>
      <c r="H23" s="67" t="str">
        <f t="shared" ref="H23" si="3">IF($O$2="","",$O$2)</f>
        <v/>
      </c>
      <c r="I23" s="66" t="str">
        <f t="shared" si="0"/>
        <v>Введите уровень успешности каждого задания</v>
      </c>
    </row>
    <row r="24" spans="1:9" ht="15.75" x14ac:dyDescent="0.25">
      <c r="B24" s="65">
        <v>14</v>
      </c>
      <c r="C24" s="111"/>
      <c r="D24" s="111"/>
      <c r="E24" s="78" t="s">
        <v>80</v>
      </c>
      <c r="F24" s="66">
        <v>1</v>
      </c>
      <c r="G24" s="83" t="str">
        <f t="shared" si="2"/>
        <v/>
      </c>
      <c r="H24" s="67" t="str">
        <f>IF($P$2="","",$P$2)</f>
        <v/>
      </c>
      <c r="I24" s="66" t="str">
        <f t="shared" si="0"/>
        <v>Введите уровень успешности каждого задания</v>
      </c>
    </row>
    <row r="25" spans="1:9" ht="15.75" x14ac:dyDescent="0.25">
      <c r="B25" s="65">
        <v>15</v>
      </c>
      <c r="C25" s="112"/>
      <c r="D25" s="112"/>
      <c r="E25" s="78" t="s">
        <v>80</v>
      </c>
      <c r="F25" s="66">
        <v>1</v>
      </c>
      <c r="G25" s="83" t="str">
        <f t="shared" si="1"/>
        <v/>
      </c>
      <c r="H25" s="67" t="str">
        <f>IF($Q$2="","",$Q$2)</f>
        <v/>
      </c>
      <c r="I25" s="66" t="str">
        <f t="shared" si="0"/>
        <v>Введите уровень успешности каждого задания</v>
      </c>
    </row>
    <row r="27" spans="1:9" ht="15.75" x14ac:dyDescent="0.25">
      <c r="A27" t="s">
        <v>78</v>
      </c>
      <c r="B27" t="s">
        <v>77</v>
      </c>
      <c r="C27" s="57" t="s">
        <v>67</v>
      </c>
    </row>
    <row r="28" spans="1:9" ht="15.75" x14ac:dyDescent="0.25">
      <c r="A28" s="56">
        <v>0</v>
      </c>
      <c r="B28" s="56">
        <f>A29-0.01</f>
        <v>0.28999999999999998</v>
      </c>
      <c r="C28" s="58" t="s">
        <v>68</v>
      </c>
    </row>
    <row r="29" spans="1:9" ht="15.75" x14ac:dyDescent="0.25">
      <c r="A29" s="56">
        <v>0.3</v>
      </c>
      <c r="B29" s="56">
        <f t="shared" ref="B29:B31" si="4">A30-0.01</f>
        <v>0.49</v>
      </c>
      <c r="C29" s="58" t="s">
        <v>69</v>
      </c>
    </row>
    <row r="30" spans="1:9" ht="15.75" x14ac:dyDescent="0.25">
      <c r="A30" s="56">
        <v>0.5</v>
      </c>
      <c r="B30" s="56">
        <f t="shared" si="4"/>
        <v>0.69</v>
      </c>
      <c r="C30" s="58" t="s">
        <v>84</v>
      </c>
    </row>
    <row r="31" spans="1:9" ht="15.75" x14ac:dyDescent="0.25">
      <c r="A31" s="56">
        <v>0.7</v>
      </c>
      <c r="B31" s="56">
        <f t="shared" si="4"/>
        <v>0.89</v>
      </c>
      <c r="C31" s="58" t="s">
        <v>70</v>
      </c>
    </row>
    <row r="32" spans="1:9" ht="15.75" x14ac:dyDescent="0.25">
      <c r="A32" s="56">
        <v>0.9</v>
      </c>
      <c r="B32" s="56">
        <v>1</v>
      </c>
      <c r="C32" s="58" t="s">
        <v>71</v>
      </c>
    </row>
  </sheetData>
  <sheetProtection algorithmName="SHA-512" hashValue="52eia17AW7ktbLF7rK1+bVeojUtqfUWmZl+LmnIJsfj+rY7jsUyyZKDYWnnAOoq7H4SxsdnoAqjjmT1ygt9FZQ==" saltValue="0TWAZvnwfPebxcL4IS/dzA==" spinCount="100000" sheet="1" objects="1" scenarios="1" formatRows="0"/>
  <mergeCells count="4">
    <mergeCell ref="C13:C19"/>
    <mergeCell ref="D13:D19"/>
    <mergeCell ref="C20:C25"/>
    <mergeCell ref="D20:D25"/>
  </mergeCells>
  <conditionalFormatting sqref="A28:C29">
    <cfRule type="expression" dxfId="3" priority="1">
      <formula>$I28&lt;$A$30</formula>
    </cfRule>
  </conditionalFormatting>
  <conditionalFormatting sqref="I11:I25">
    <cfRule type="expression" dxfId="2" priority="1787">
      <formula>$H11&lt;$A$30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tabSelected="1" topLeftCell="A10" zoomScale="80" zoomScaleNormal="80" workbookViewId="0">
      <selection activeCell="C2" sqref="C2:AB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3.85546875" style="55" bestFit="1" customWidth="1"/>
    <col min="6" max="6" width="6.42578125" style="55" bestFit="1" customWidth="1"/>
    <col min="7" max="7" width="10.5703125" style="55" bestFit="1" customWidth="1"/>
    <col min="8" max="8" width="19.42578125" style="55" customWidth="1"/>
    <col min="9" max="10" width="62.42578125" style="55" customWidth="1"/>
    <col min="11" max="16384" width="9.140625" style="55"/>
  </cols>
  <sheetData>
    <row r="1" spans="2:28" ht="15.75" customHeight="1" x14ac:dyDescent="0.25">
      <c r="C1" s="113" t="s">
        <v>76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2:28" s="62" customFormat="1" x14ac:dyDescent="0.25">
      <c r="B2" s="61" t="s">
        <v>72</v>
      </c>
      <c r="C2" s="84">
        <v>5.3</v>
      </c>
      <c r="D2" s="84">
        <v>0</v>
      </c>
      <c r="E2" s="84">
        <v>10.5</v>
      </c>
      <c r="F2" s="84">
        <v>26.3</v>
      </c>
      <c r="G2" s="84">
        <v>31.6</v>
      </c>
      <c r="H2" s="84">
        <v>15.8</v>
      </c>
      <c r="I2" s="84">
        <v>10.5</v>
      </c>
      <c r="J2" s="84">
        <v>0</v>
      </c>
      <c r="K2" s="84">
        <v>5.3</v>
      </c>
      <c r="L2" s="84">
        <v>10.5</v>
      </c>
      <c r="M2" s="84">
        <v>5.3</v>
      </c>
      <c r="N2" s="84">
        <v>21.1</v>
      </c>
      <c r="O2" s="84">
        <v>47.4</v>
      </c>
      <c r="P2" s="84">
        <v>78.900000000000006</v>
      </c>
      <c r="Q2" s="84">
        <v>84.2</v>
      </c>
      <c r="R2" s="84">
        <v>89.5</v>
      </c>
      <c r="S2" s="84">
        <v>89.5</v>
      </c>
      <c r="T2" s="84">
        <v>73.7</v>
      </c>
      <c r="U2" s="84">
        <v>84.2</v>
      </c>
      <c r="V2" s="84">
        <v>73.7</v>
      </c>
      <c r="W2" s="84">
        <v>63.2</v>
      </c>
      <c r="X2" s="84">
        <v>78.900000000000006</v>
      </c>
      <c r="Y2" s="84">
        <v>84.2</v>
      </c>
      <c r="Z2" s="84">
        <v>89.5</v>
      </c>
      <c r="AA2" s="84">
        <v>89.5</v>
      </c>
      <c r="AB2" s="84">
        <v>73.7</v>
      </c>
    </row>
    <row r="3" spans="2:28" ht="25.5" x14ac:dyDescent="0.25">
      <c r="C3" s="88" t="s">
        <v>85</v>
      </c>
      <c r="D3" s="88" t="s">
        <v>86</v>
      </c>
      <c r="E3" s="88" t="s">
        <v>87</v>
      </c>
      <c r="F3" s="88" t="s">
        <v>88</v>
      </c>
      <c r="G3" s="88" t="s">
        <v>89</v>
      </c>
      <c r="H3" s="88" t="s">
        <v>90</v>
      </c>
      <c r="I3" s="88" t="s">
        <v>91</v>
      </c>
      <c r="J3" s="89" t="s">
        <v>92</v>
      </c>
      <c r="K3" s="89" t="s">
        <v>93</v>
      </c>
      <c r="L3" s="89" t="s">
        <v>94</v>
      </c>
      <c r="M3" s="89" t="s">
        <v>95</v>
      </c>
      <c r="N3" s="89" t="s">
        <v>96</v>
      </c>
      <c r="O3" s="89" t="s">
        <v>97</v>
      </c>
      <c r="P3" s="88">
        <v>3</v>
      </c>
      <c r="Q3" s="89">
        <v>4</v>
      </c>
      <c r="R3" s="88">
        <v>5</v>
      </c>
      <c r="S3" s="89">
        <v>6</v>
      </c>
      <c r="T3" s="88">
        <v>7</v>
      </c>
      <c r="U3" s="89">
        <v>8</v>
      </c>
      <c r="V3" s="88">
        <v>9</v>
      </c>
      <c r="W3" s="89">
        <v>10</v>
      </c>
      <c r="X3" s="88">
        <v>11</v>
      </c>
      <c r="Y3" s="89">
        <v>12</v>
      </c>
      <c r="Z3" s="88">
        <v>13</v>
      </c>
      <c r="AA3" s="89">
        <v>14</v>
      </c>
      <c r="AB3" s="88">
        <v>15</v>
      </c>
    </row>
    <row r="4" spans="2:28" x14ac:dyDescent="0.25">
      <c r="B4" s="71" t="s">
        <v>83</v>
      </c>
      <c r="C4" s="87">
        <f>IF(LEN(C3)&lt;4,1,1*LEFT(RIGHT(C3,3),1))</f>
        <v>1</v>
      </c>
      <c r="D4" s="87">
        <f t="shared" ref="D4:W4" si="0">IF(LEN(D3)&lt;4,1,1*LEFT(RIGHT(D3,3),1))</f>
        <v>2</v>
      </c>
      <c r="E4" s="87">
        <f t="shared" si="0"/>
        <v>3</v>
      </c>
      <c r="F4" s="87">
        <f t="shared" si="0"/>
        <v>4</v>
      </c>
      <c r="G4" s="87">
        <f t="shared" si="0"/>
        <v>5</v>
      </c>
      <c r="H4" s="87">
        <f t="shared" si="0"/>
        <v>6</v>
      </c>
      <c r="I4" s="87">
        <f t="shared" si="0"/>
        <v>7</v>
      </c>
      <c r="J4" s="87">
        <f t="shared" si="0"/>
        <v>1</v>
      </c>
      <c r="K4" s="87">
        <f t="shared" si="0"/>
        <v>2</v>
      </c>
      <c r="L4" s="87">
        <f t="shared" si="0"/>
        <v>3</v>
      </c>
      <c r="M4" s="87">
        <f t="shared" si="0"/>
        <v>4</v>
      </c>
      <c r="N4" s="87">
        <f t="shared" si="0"/>
        <v>5</v>
      </c>
      <c r="O4" s="87">
        <f t="shared" si="0"/>
        <v>6</v>
      </c>
      <c r="P4" s="87">
        <f t="shared" si="0"/>
        <v>1</v>
      </c>
      <c r="Q4" s="87">
        <f t="shared" si="0"/>
        <v>1</v>
      </c>
      <c r="R4" s="87">
        <f t="shared" si="0"/>
        <v>1</v>
      </c>
      <c r="S4" s="87">
        <f t="shared" si="0"/>
        <v>1</v>
      </c>
      <c r="T4" s="87">
        <f t="shared" si="0"/>
        <v>1</v>
      </c>
      <c r="U4" s="87">
        <f t="shared" si="0"/>
        <v>1</v>
      </c>
      <c r="V4" s="87">
        <f t="shared" si="0"/>
        <v>1</v>
      </c>
      <c r="W4" s="87">
        <f t="shared" si="0"/>
        <v>1</v>
      </c>
      <c r="X4" s="87">
        <f t="shared" ref="X4:AB4" si="1">IF(LEN(X3)&lt;4,1,1*LEFT(RIGHT(X3,3),1))</f>
        <v>1</v>
      </c>
      <c r="Y4" s="87">
        <f t="shared" si="1"/>
        <v>1</v>
      </c>
      <c r="Z4" s="87">
        <f t="shared" si="1"/>
        <v>1</v>
      </c>
      <c r="AA4" s="87">
        <f t="shared" si="1"/>
        <v>1</v>
      </c>
      <c r="AB4" s="87">
        <f t="shared" si="1"/>
        <v>1</v>
      </c>
    </row>
    <row r="5" spans="2:28" x14ac:dyDescent="0.25">
      <c r="B5" s="71" t="s">
        <v>81</v>
      </c>
      <c r="C5" s="87" t="str">
        <f>IF(LEN(C3)&lt;4,C3,LEFT(C3,LEN(C3)-4))</f>
        <v>1</v>
      </c>
      <c r="D5" s="87" t="str">
        <f t="shared" ref="D5:AB5" si="2">IF(LEN(D3)&lt;4,D3,LEFT(D3,LEN(D3)-4))</f>
        <v>1</v>
      </c>
      <c r="E5" s="87" t="str">
        <f t="shared" si="2"/>
        <v>1</v>
      </c>
      <c r="F5" s="87" t="str">
        <f t="shared" si="2"/>
        <v>1</v>
      </c>
      <c r="G5" s="87" t="str">
        <f t="shared" si="2"/>
        <v>1</v>
      </c>
      <c r="H5" s="87" t="str">
        <f t="shared" si="2"/>
        <v>1</v>
      </c>
      <c r="I5" s="87" t="str">
        <f t="shared" si="2"/>
        <v>1</v>
      </c>
      <c r="J5" s="87" t="str">
        <f t="shared" si="2"/>
        <v>2</v>
      </c>
      <c r="K5" s="87" t="str">
        <f t="shared" si="2"/>
        <v>2</v>
      </c>
      <c r="L5" s="87" t="str">
        <f t="shared" si="2"/>
        <v>2</v>
      </c>
      <c r="M5" s="87" t="str">
        <f t="shared" si="2"/>
        <v>2</v>
      </c>
      <c r="N5" s="87" t="str">
        <f t="shared" si="2"/>
        <v>2</v>
      </c>
      <c r="O5" s="87" t="str">
        <f t="shared" si="2"/>
        <v>2</v>
      </c>
      <c r="P5" s="87">
        <f t="shared" si="2"/>
        <v>3</v>
      </c>
      <c r="Q5" s="87">
        <f t="shared" si="2"/>
        <v>4</v>
      </c>
      <c r="R5" s="87">
        <f t="shared" si="2"/>
        <v>5</v>
      </c>
      <c r="S5" s="87">
        <f t="shared" si="2"/>
        <v>6</v>
      </c>
      <c r="T5" s="87">
        <f t="shared" si="2"/>
        <v>7</v>
      </c>
      <c r="U5" s="87">
        <f t="shared" si="2"/>
        <v>8</v>
      </c>
      <c r="V5" s="87">
        <f t="shared" si="2"/>
        <v>9</v>
      </c>
      <c r="W5" s="87">
        <f t="shared" si="2"/>
        <v>10</v>
      </c>
      <c r="X5" s="87">
        <f t="shared" si="2"/>
        <v>11</v>
      </c>
      <c r="Y5" s="87">
        <f t="shared" si="2"/>
        <v>12</v>
      </c>
      <c r="Z5" s="87">
        <f t="shared" si="2"/>
        <v>13</v>
      </c>
      <c r="AA5" s="87">
        <f t="shared" si="2"/>
        <v>14</v>
      </c>
      <c r="AB5" s="87">
        <f t="shared" si="2"/>
        <v>15</v>
      </c>
    </row>
    <row r="6" spans="2:28" x14ac:dyDescent="0.25">
      <c r="B6" s="71" t="s">
        <v>82</v>
      </c>
      <c r="C6" s="87">
        <f>C4*C2</f>
        <v>5.3</v>
      </c>
      <c r="D6" s="87">
        <f t="shared" ref="D6:W6" si="3">D4*D2</f>
        <v>0</v>
      </c>
      <c r="E6" s="87">
        <f t="shared" si="3"/>
        <v>31.5</v>
      </c>
      <c r="F6" s="87">
        <f t="shared" si="3"/>
        <v>105.2</v>
      </c>
      <c r="G6" s="87">
        <f t="shared" si="3"/>
        <v>158</v>
      </c>
      <c r="H6" s="87">
        <f t="shared" si="3"/>
        <v>94.800000000000011</v>
      </c>
      <c r="I6" s="87">
        <f t="shared" si="3"/>
        <v>73.5</v>
      </c>
      <c r="J6" s="87">
        <f t="shared" si="3"/>
        <v>0</v>
      </c>
      <c r="K6" s="87">
        <f t="shared" si="3"/>
        <v>10.6</v>
      </c>
      <c r="L6" s="87">
        <f t="shared" si="3"/>
        <v>31.5</v>
      </c>
      <c r="M6" s="87">
        <f t="shared" si="3"/>
        <v>21.2</v>
      </c>
      <c r="N6" s="87">
        <f t="shared" si="3"/>
        <v>105.5</v>
      </c>
      <c r="O6" s="87">
        <f t="shared" si="3"/>
        <v>284.39999999999998</v>
      </c>
      <c r="P6" s="87">
        <f t="shared" si="3"/>
        <v>78.900000000000006</v>
      </c>
      <c r="Q6" s="87">
        <f t="shared" si="3"/>
        <v>84.2</v>
      </c>
      <c r="R6" s="87">
        <f t="shared" si="3"/>
        <v>89.5</v>
      </c>
      <c r="S6" s="87">
        <f t="shared" si="3"/>
        <v>89.5</v>
      </c>
      <c r="T6" s="87">
        <f t="shared" si="3"/>
        <v>73.7</v>
      </c>
      <c r="U6" s="87">
        <f t="shared" si="3"/>
        <v>84.2</v>
      </c>
      <c r="V6" s="87">
        <f t="shared" si="3"/>
        <v>73.7</v>
      </c>
      <c r="W6" s="87">
        <f t="shared" si="3"/>
        <v>63.2</v>
      </c>
      <c r="X6" s="87">
        <f t="shared" ref="X6:AB6" si="4">X4*X2</f>
        <v>78.900000000000006</v>
      </c>
      <c r="Y6" s="87">
        <f t="shared" si="4"/>
        <v>84.2</v>
      </c>
      <c r="Z6" s="87">
        <f t="shared" si="4"/>
        <v>89.5</v>
      </c>
      <c r="AA6" s="87">
        <f t="shared" si="4"/>
        <v>89.5</v>
      </c>
      <c r="AB6" s="87">
        <f t="shared" si="4"/>
        <v>73.7</v>
      </c>
    </row>
    <row r="7" spans="2:28" x14ac:dyDescent="0.25">
      <c r="C7" s="55" t="str">
        <f>АнализКл!C7</f>
        <v>КДР по английскому языку (11 кл.) 11.12.2018 г.</v>
      </c>
    </row>
    <row r="8" spans="2:28" x14ac:dyDescent="0.25">
      <c r="C8" s="55" t="s">
        <v>74</v>
      </c>
      <c r="D8" s="55" t="s">
        <v>73</v>
      </c>
    </row>
    <row r="9" spans="2:28" ht="21" x14ac:dyDescent="0.35">
      <c r="E9" s="80" t="str">
        <f>IF(COUNTIF(C2:W2,"")=0,"","Введите уровень успешности каждого задания")</f>
        <v/>
      </c>
    </row>
    <row r="10" spans="2:28" ht="47.25" x14ac:dyDescent="0.25">
      <c r="B10" s="81" t="s">
        <v>60</v>
      </c>
      <c r="C10" s="81" t="s">
        <v>62</v>
      </c>
      <c r="D10" s="81" t="s">
        <v>63</v>
      </c>
      <c r="E10" s="76" t="s">
        <v>64</v>
      </c>
      <c r="F10" s="76" t="s">
        <v>65</v>
      </c>
      <c r="G10" s="76" t="s">
        <v>61</v>
      </c>
      <c r="H10" s="76" t="s">
        <v>66</v>
      </c>
      <c r="I10" s="76" t="s">
        <v>79</v>
      </c>
    </row>
    <row r="11" spans="2:28" ht="31.5" x14ac:dyDescent="0.25">
      <c r="B11" s="77">
        <f>АнализКл!B11</f>
        <v>1</v>
      </c>
      <c r="C11" s="86" t="str">
        <f>АнализКл!C11</f>
        <v>Понимание в прослушанном тексте запрашиваемой информации</v>
      </c>
      <c r="D11" s="82" t="str">
        <f>АнализКл!D11</f>
        <v>3.2</v>
      </c>
      <c r="E11" s="78" t="str">
        <f>АнализКл!E11</f>
        <v>П</v>
      </c>
      <c r="F11" s="66">
        <f>АнализКл!F11</f>
        <v>7</v>
      </c>
      <c r="G11" s="83">
        <f>IF(H11="","",H11*F11)</f>
        <v>4.6829999999999998</v>
      </c>
      <c r="H11" s="79">
        <f t="shared" ref="H11:H25" si="5">IF(COUNTIFS($C$5:$AB$5,$B11,$C$2:$AB$2,"")=0,SUMIFS($C$6:$AB$6,$C$5:$AB$5,$B11)/$F11/100,"")</f>
        <v>0.66900000000000004</v>
      </c>
      <c r="I11" s="78" t="str">
        <f t="shared" ref="I11:I25" si="6">IF(H11="",$E$9,IF(H11&gt;=$A$32,$C$32,IF(H11&gt;=$A$31,$C$31,IF(H11&gt;=$A$30,$C$30,IF(H11&gt;=$A$29,$C$29,$C$28)))))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28" ht="31.5" x14ac:dyDescent="0.25">
      <c r="B12" s="77">
        <f>АнализКл!B12</f>
        <v>2</v>
      </c>
      <c r="C12" s="86" t="str">
        <f>АнализКл!C12</f>
        <v>Понимание структурно-смысловых связей в тексте</v>
      </c>
      <c r="D12" s="82" t="str">
        <f>АнализКл!D12</f>
        <v xml:space="preserve">2.4 </v>
      </c>
      <c r="E12" s="78" t="str">
        <f>АнализКл!E12</f>
        <v>П</v>
      </c>
      <c r="F12" s="66">
        <f>АнализКл!F12</f>
        <v>6</v>
      </c>
      <c r="G12" s="83">
        <f t="shared" ref="G12:G25" si="7">IF(H12="","",H12*F12)</f>
        <v>4.532</v>
      </c>
      <c r="H12" s="79">
        <f t="shared" si="5"/>
        <v>0.7553333333333333</v>
      </c>
      <c r="I12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8" ht="31.5" customHeight="1" x14ac:dyDescent="0.25">
      <c r="B13" s="77">
        <f>АнализКл!B13</f>
        <v>3</v>
      </c>
      <c r="C13" s="107" t="str">
        <f>АнализКл!C13</f>
        <v>Грамматические навыки</v>
      </c>
      <c r="D13" s="110" t="str">
        <f>АнализКл!D13</f>
        <v>5.2.1 – 5.2.4; 5.2.6 – 5.2.10</v>
      </c>
      <c r="E13" s="78" t="str">
        <f>АнализКл!E13</f>
        <v xml:space="preserve">Б </v>
      </c>
      <c r="F13" s="66">
        <f>АнализКл!F13</f>
        <v>1</v>
      </c>
      <c r="G13" s="83">
        <f t="shared" si="7"/>
        <v>0.78900000000000003</v>
      </c>
      <c r="H13" s="79">
        <f t="shared" si="5"/>
        <v>0.78900000000000003</v>
      </c>
      <c r="I13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28" ht="15.75" x14ac:dyDescent="0.25">
      <c r="B14" s="77">
        <f>АнализКл!B14</f>
        <v>4</v>
      </c>
      <c r="C14" s="108"/>
      <c r="D14" s="111"/>
      <c r="E14" s="78" t="str">
        <f>АнализКл!E14</f>
        <v xml:space="preserve">Б </v>
      </c>
      <c r="F14" s="66">
        <f>АнализКл!F14</f>
        <v>1</v>
      </c>
      <c r="G14" s="83">
        <f t="shared" si="7"/>
        <v>0.84200000000000008</v>
      </c>
      <c r="H14" s="79">
        <f t="shared" si="5"/>
        <v>0.84200000000000008</v>
      </c>
      <c r="I14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28" ht="15.75" x14ac:dyDescent="0.25">
      <c r="B15" s="77">
        <f>АнализКл!B15</f>
        <v>5</v>
      </c>
      <c r="C15" s="108"/>
      <c r="D15" s="111"/>
      <c r="E15" s="78" t="str">
        <f>АнализКл!E15</f>
        <v xml:space="preserve">Б </v>
      </c>
      <c r="F15" s="66">
        <f>АнализКл!F15</f>
        <v>1</v>
      </c>
      <c r="G15" s="83">
        <f t="shared" si="7"/>
        <v>0.89500000000000002</v>
      </c>
      <c r="H15" s="79">
        <f t="shared" si="5"/>
        <v>0.89500000000000002</v>
      </c>
      <c r="I15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28" ht="15.75" x14ac:dyDescent="0.25">
      <c r="B16" s="77">
        <f>АнализКл!B16</f>
        <v>6</v>
      </c>
      <c r="C16" s="108"/>
      <c r="D16" s="111"/>
      <c r="E16" s="78" t="str">
        <f>АнализКл!E16</f>
        <v xml:space="preserve">Б </v>
      </c>
      <c r="F16" s="66">
        <f>АнализКл!F16</f>
        <v>1</v>
      </c>
      <c r="G16" s="83">
        <f t="shared" si="7"/>
        <v>0.89500000000000002</v>
      </c>
      <c r="H16" s="79">
        <f t="shared" si="5"/>
        <v>0.89500000000000002</v>
      </c>
      <c r="I16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9" ht="15.75" x14ac:dyDescent="0.25">
      <c r="B17" s="77">
        <f>АнализКл!B17</f>
        <v>7</v>
      </c>
      <c r="C17" s="108"/>
      <c r="D17" s="111"/>
      <c r="E17" s="78" t="str">
        <f>АнализКл!E17</f>
        <v xml:space="preserve">Б </v>
      </c>
      <c r="F17" s="66">
        <f>АнализКл!F17</f>
        <v>1</v>
      </c>
      <c r="G17" s="83">
        <f t="shared" si="7"/>
        <v>0.73699999999999999</v>
      </c>
      <c r="H17" s="79">
        <f t="shared" si="5"/>
        <v>0.73699999999999999</v>
      </c>
      <c r="I17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9" ht="15.75" x14ac:dyDescent="0.25">
      <c r="B18" s="77">
        <f>АнализКл!B18</f>
        <v>8</v>
      </c>
      <c r="C18" s="108"/>
      <c r="D18" s="111"/>
      <c r="E18" s="78" t="str">
        <f>АнализКл!E18</f>
        <v xml:space="preserve">Б </v>
      </c>
      <c r="F18" s="66">
        <f>АнализКл!F18</f>
        <v>1</v>
      </c>
      <c r="G18" s="83">
        <f t="shared" si="7"/>
        <v>0.84200000000000008</v>
      </c>
      <c r="H18" s="79">
        <f t="shared" si="5"/>
        <v>0.84200000000000008</v>
      </c>
      <c r="I18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9" ht="15.75" x14ac:dyDescent="0.25">
      <c r="B19" s="77">
        <f>АнализКл!B19</f>
        <v>9</v>
      </c>
      <c r="C19" s="109"/>
      <c r="D19" s="112"/>
      <c r="E19" s="78" t="str">
        <f>АнализКл!E19</f>
        <v xml:space="preserve">Б </v>
      </c>
      <c r="F19" s="66">
        <f>АнализКл!F19</f>
        <v>1</v>
      </c>
      <c r="G19" s="83">
        <f t="shared" si="7"/>
        <v>0.73699999999999999</v>
      </c>
      <c r="H19" s="79">
        <f t="shared" si="5"/>
        <v>0.73699999999999999</v>
      </c>
      <c r="I19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9" ht="15.75" x14ac:dyDescent="0.25">
      <c r="B20" s="77">
        <f>АнализКл!B20</f>
        <v>10</v>
      </c>
      <c r="C20" s="107" t="str">
        <f>АнализКл!C20</f>
        <v xml:space="preserve">Лексико-грамматические навыки </v>
      </c>
      <c r="D20" s="110" t="str">
        <f>АнализКл!D20</f>
        <v>5.3.1</v>
      </c>
      <c r="E20" s="78" t="str">
        <f>АнализКл!E20</f>
        <v xml:space="preserve">Б </v>
      </c>
      <c r="F20" s="66">
        <f>АнализКл!F20</f>
        <v>1</v>
      </c>
      <c r="G20" s="83">
        <f t="shared" si="7"/>
        <v>0.63200000000000001</v>
      </c>
      <c r="H20" s="79">
        <f t="shared" si="5"/>
        <v>0.63200000000000001</v>
      </c>
      <c r="I20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1" spans="1:9" ht="15.75" x14ac:dyDescent="0.25">
      <c r="B21" s="77">
        <f>АнализКл!B21</f>
        <v>11</v>
      </c>
      <c r="C21" s="108"/>
      <c r="D21" s="111"/>
      <c r="E21" s="78" t="str">
        <f>АнализКл!E21</f>
        <v xml:space="preserve">Б </v>
      </c>
      <c r="F21" s="66">
        <f>АнализКл!F21</f>
        <v>1</v>
      </c>
      <c r="G21" s="83">
        <f t="shared" si="7"/>
        <v>0.78900000000000003</v>
      </c>
      <c r="H21" s="79">
        <f t="shared" si="5"/>
        <v>0.78900000000000003</v>
      </c>
      <c r="I21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9" ht="15.75" x14ac:dyDescent="0.25">
      <c r="B22" s="77">
        <f>АнализКл!B22</f>
        <v>12</v>
      </c>
      <c r="C22" s="108"/>
      <c r="D22" s="111"/>
      <c r="E22" s="78" t="str">
        <f>АнализКл!E22</f>
        <v xml:space="preserve">Б </v>
      </c>
      <c r="F22" s="66">
        <f>АнализКл!F22</f>
        <v>1</v>
      </c>
      <c r="G22" s="83">
        <f t="shared" si="7"/>
        <v>0.84200000000000008</v>
      </c>
      <c r="H22" s="79">
        <f t="shared" si="5"/>
        <v>0.84200000000000008</v>
      </c>
      <c r="I22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3" spans="1:9" ht="15.75" x14ac:dyDescent="0.25">
      <c r="B23" s="77">
        <f>АнализКл!B23</f>
        <v>13</v>
      </c>
      <c r="C23" s="108"/>
      <c r="D23" s="111"/>
      <c r="E23" s="78" t="str">
        <f>АнализКл!E23</f>
        <v xml:space="preserve">Б </v>
      </c>
      <c r="F23" s="66">
        <f>АнализКл!F23</f>
        <v>1</v>
      </c>
      <c r="G23" s="83">
        <f t="shared" ref="G23:G24" si="8">IF(H23="","",H23*F23)</f>
        <v>0.89500000000000002</v>
      </c>
      <c r="H23" s="79">
        <f t="shared" si="5"/>
        <v>0.89500000000000002</v>
      </c>
      <c r="I23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4" spans="1:9" ht="15.75" x14ac:dyDescent="0.25">
      <c r="B24" s="77">
        <f>АнализКл!B24</f>
        <v>14</v>
      </c>
      <c r="C24" s="108"/>
      <c r="D24" s="111"/>
      <c r="E24" s="78" t="str">
        <f>АнализКл!E24</f>
        <v xml:space="preserve">Б </v>
      </c>
      <c r="F24" s="66">
        <f>АнализКл!F24</f>
        <v>1</v>
      </c>
      <c r="G24" s="83">
        <f t="shared" si="8"/>
        <v>0.89500000000000002</v>
      </c>
      <c r="H24" s="79">
        <f t="shared" si="5"/>
        <v>0.89500000000000002</v>
      </c>
      <c r="I24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5" spans="1:9" ht="15.75" x14ac:dyDescent="0.25">
      <c r="B25" s="77">
        <f>АнализКл!B25</f>
        <v>15</v>
      </c>
      <c r="C25" s="109"/>
      <c r="D25" s="112"/>
      <c r="E25" s="78" t="str">
        <f>АнализКл!E25</f>
        <v xml:space="preserve">Б </v>
      </c>
      <c r="F25" s="66">
        <f>АнализКл!F25</f>
        <v>1</v>
      </c>
      <c r="G25" s="83">
        <f t="shared" si="7"/>
        <v>0.73699999999999999</v>
      </c>
      <c r="H25" s="79">
        <f t="shared" si="5"/>
        <v>0.73699999999999999</v>
      </c>
      <c r="I25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7" spans="1:9" ht="15.75" x14ac:dyDescent="0.25">
      <c r="A27" s="72" t="s">
        <v>78</v>
      </c>
      <c r="B27" s="72" t="s">
        <v>77</v>
      </c>
      <c r="C27" s="73" t="s">
        <v>67</v>
      </c>
    </row>
    <row r="28" spans="1:9" ht="15.75" x14ac:dyDescent="0.25">
      <c r="A28" s="74">
        <v>0</v>
      </c>
      <c r="B28" s="74">
        <f>A29-0.01</f>
        <v>0.28999999999999998</v>
      </c>
      <c r="C28" s="75" t="s">
        <v>68</v>
      </c>
    </row>
    <row r="29" spans="1:9" ht="15.75" x14ac:dyDescent="0.25">
      <c r="A29" s="74">
        <v>0.3</v>
      </c>
      <c r="B29" s="74">
        <f t="shared" ref="B29:B31" si="9">A30-0.01</f>
        <v>0.49</v>
      </c>
      <c r="C29" s="75" t="s">
        <v>69</v>
      </c>
    </row>
    <row r="30" spans="1:9" ht="15.75" x14ac:dyDescent="0.25">
      <c r="A30" s="74">
        <v>0.5</v>
      </c>
      <c r="B30" s="74">
        <f t="shared" si="9"/>
        <v>0.69</v>
      </c>
      <c r="C30" s="75" t="s">
        <v>84</v>
      </c>
    </row>
    <row r="31" spans="1:9" ht="15.75" x14ac:dyDescent="0.25">
      <c r="A31" s="74">
        <v>0.7</v>
      </c>
      <c r="B31" s="74">
        <f t="shared" si="9"/>
        <v>0.89</v>
      </c>
      <c r="C31" s="75" t="s">
        <v>70</v>
      </c>
    </row>
    <row r="32" spans="1:9" ht="15.75" x14ac:dyDescent="0.25">
      <c r="A32" s="74">
        <v>0.9</v>
      </c>
      <c r="B32" s="74">
        <v>1</v>
      </c>
      <c r="C32" s="75" t="s">
        <v>71</v>
      </c>
    </row>
  </sheetData>
  <sheetProtection algorithmName="SHA-512" hashValue="Yl1OCjxmDyXYy3FPVcGf9FWB4Er3GIjzXTuv8dZz7Tl++eH/jU92yPWz+FismAw0ILGnq2EX0vwjg8N0n/6Niw==" saltValue="W7l8hUB/RByWxeFcK2Jebg==" spinCount="100000" sheet="1" objects="1" scenarios="1" formatRows="0"/>
  <mergeCells count="5">
    <mergeCell ref="C1:N1"/>
    <mergeCell ref="C13:C19"/>
    <mergeCell ref="D13:D19"/>
    <mergeCell ref="D20:D25"/>
    <mergeCell ref="C20:C25"/>
  </mergeCells>
  <conditionalFormatting sqref="A28:C29">
    <cfRule type="expression" dxfId="1" priority="1786">
      <formula>$I28&lt;$A$30</formula>
    </cfRule>
  </conditionalFormatting>
  <conditionalFormatting sqref="I11:I25">
    <cfRule type="expression" dxfId="0" priority="1788">
      <formula>$H11&lt;$A$30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2019-03-27T13:47:11Z</dcterms:modified>
</cp:coreProperties>
</file>